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élio\Documents\Licitacoes\Pregoes - Reitoria\PREGOES 2016\082016 SRP Gerenciamento de Abastecimentos\"/>
    </mc:Choice>
  </mc:AlternateContent>
  <workbookProtection workbookAlgorithmName="SHA-512" workbookHashValue="dRvuV4xJS6rYb7gtUvyUwVUDYdZs0MP2KsA9ikEJtadexoaBVZFeqE+LHE2PX3DctFHvZgTIyR512Y7LP22WRA==" workbookSaltValue="RHr+xiC/T1SnPqQZgJ+ckA==" workbookSpinCount="100000" lockStructure="1"/>
  <bookViews>
    <workbookView xWindow="0" yWindow="0" windowWidth="25200" windowHeight="11985"/>
  </bookViews>
  <sheets>
    <sheet name="Encarte A" sheetId="1" r:id="rId1"/>
    <sheet name="Pesquisa de Mercado" sheetId="2" r:id="rId2"/>
    <sheet name="Resultado" sheetId="3" r:id="rId3"/>
  </sheets>
  <definedNames>
    <definedName name="_xlnm._FilterDatabase" localSheetId="2" hidden="1">Resultado!$A$2:$AE$6</definedName>
  </definedNames>
  <calcPr calcId="152511"/>
</workbook>
</file>

<file path=xl/calcChain.xml><?xml version="1.0" encoding="utf-8"?>
<calcChain xmlns="http://schemas.openxmlformats.org/spreadsheetml/2006/main">
  <c r="Z6" i="3" l="1"/>
  <c r="R6" i="3"/>
  <c r="V6" i="3" s="1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C6" i="3"/>
  <c r="B6" i="3"/>
  <c r="A6" i="3"/>
  <c r="Z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B5" i="3"/>
  <c r="A5" i="3"/>
  <c r="Z4" i="3"/>
  <c r="Q4" i="3"/>
  <c r="P4" i="3"/>
  <c r="O4" i="3"/>
  <c r="N4" i="3"/>
  <c r="M4" i="3"/>
  <c r="L4" i="3"/>
  <c r="K4" i="3"/>
  <c r="J4" i="3"/>
  <c r="I4" i="3"/>
  <c r="H4" i="3"/>
  <c r="G4" i="3"/>
  <c r="F4" i="3"/>
  <c r="E4" i="3"/>
  <c r="D4" i="3"/>
  <c r="C4" i="3"/>
  <c r="B4" i="3"/>
  <c r="A4" i="3"/>
  <c r="Z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B3" i="3"/>
  <c r="A3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A2" i="3"/>
  <c r="R6" i="2"/>
  <c r="E6" i="2"/>
  <c r="D6" i="2"/>
  <c r="C6" i="2"/>
  <c r="B6" i="2"/>
  <c r="A6" i="2"/>
  <c r="R5" i="2"/>
  <c r="S5" i="1" s="1"/>
  <c r="S5" i="3" s="1"/>
  <c r="W5" i="3" s="1"/>
  <c r="E5" i="2"/>
  <c r="D5" i="2"/>
  <c r="C5" i="2"/>
  <c r="B5" i="2"/>
  <c r="A5" i="2"/>
  <c r="R4" i="2"/>
  <c r="E4" i="2"/>
  <c r="D4" i="2"/>
  <c r="C4" i="2"/>
  <c r="B4" i="2"/>
  <c r="A4" i="2"/>
  <c r="R3" i="2"/>
  <c r="S3" i="1" s="1"/>
  <c r="E3" i="2"/>
  <c r="D3" i="2"/>
  <c r="C3" i="2"/>
  <c r="B3" i="2"/>
  <c r="A3" i="2"/>
  <c r="E2" i="2"/>
  <c r="D2" i="2"/>
  <c r="C2" i="2"/>
  <c r="B2" i="2"/>
  <c r="A2" i="2"/>
  <c r="S6" i="1"/>
  <c r="T6" i="1" s="1"/>
  <c r="T6" i="3" s="1"/>
  <c r="R6" i="1"/>
  <c r="R5" i="1"/>
  <c r="S4" i="1"/>
  <c r="S4" i="3" s="1"/>
  <c r="W4" i="3" s="1"/>
  <c r="R4" i="1"/>
  <c r="R4" i="3" s="1"/>
  <c r="V4" i="3" s="1"/>
  <c r="R3" i="1"/>
  <c r="R3" i="3" s="1"/>
  <c r="V3" i="3" s="1"/>
  <c r="S3" i="3" l="1"/>
  <c r="W3" i="3" s="1"/>
  <c r="M8" i="1"/>
  <c r="K7" i="1"/>
  <c r="K9" i="1" s="1"/>
  <c r="L8" i="1"/>
  <c r="L10" i="1" s="1"/>
  <c r="J7" i="1"/>
  <c r="J9" i="1" s="1"/>
  <c r="K8" i="1"/>
  <c r="K10" i="1" s="1"/>
  <c r="I7" i="1"/>
  <c r="I9" i="1" s="1"/>
  <c r="P7" i="1"/>
  <c r="P9" i="1" s="1"/>
  <c r="Q8" i="1"/>
  <c r="O7" i="1"/>
  <c r="O9" i="1" s="1"/>
  <c r="G7" i="1"/>
  <c r="G9" i="1" s="1"/>
  <c r="P8" i="1"/>
  <c r="F7" i="1"/>
  <c r="O8" i="1"/>
  <c r="O10" i="1" s="1"/>
  <c r="G8" i="1"/>
  <c r="M7" i="1"/>
  <c r="M9" i="1" s="1"/>
  <c r="N8" i="1"/>
  <c r="F8" i="1"/>
  <c r="L7" i="1"/>
  <c r="L9" i="1" s="1"/>
  <c r="Q7" i="1"/>
  <c r="Q9" i="1" s="1"/>
  <c r="J8" i="1"/>
  <c r="J10" i="1" s="1"/>
  <c r="H7" i="1"/>
  <c r="H9" i="1" s="1"/>
  <c r="I8" i="1"/>
  <c r="I10" i="1" s="1"/>
  <c r="H8" i="1"/>
  <c r="N7" i="1"/>
  <c r="N9" i="1" s="1"/>
  <c r="T3" i="1"/>
  <c r="T3" i="3" s="1"/>
  <c r="T5" i="1"/>
  <c r="T5" i="3" s="1"/>
  <c r="T4" i="1"/>
  <c r="T4" i="3" s="1"/>
  <c r="S6" i="3"/>
  <c r="W6" i="3" s="1"/>
  <c r="R5" i="3"/>
  <c r="V5" i="3" s="1"/>
  <c r="P10" i="1" l="1"/>
  <c r="H10" i="1"/>
  <c r="G10" i="1"/>
  <c r="R7" i="1"/>
  <c r="T7" i="1" s="1"/>
  <c r="F9" i="1"/>
  <c r="F10" i="1"/>
  <c r="M10" i="1"/>
  <c r="N10" i="1"/>
  <c r="Q10" i="1"/>
</calcChain>
</file>

<file path=xl/comments1.xml><?xml version="1.0" encoding="utf-8"?>
<comments xmlns="http://schemas.openxmlformats.org/spreadsheetml/2006/main">
  <authors>
    <author/>
  </authors>
  <commentList>
    <comment ref="S7" authorId="0" shapeId="0">
      <text>
        <r>
          <rPr>
            <sz val="10"/>
            <color rgb="FF000000"/>
            <rFont val="Arial"/>
          </rPr>
          <t xml:space="preserve">R$ 1,50 = 1,5 %
R$ 1,00 = 1 %
R$ 0,50 = 0,5 %
R$ 0,0001 = 0 %
</t>
        </r>
      </text>
    </comment>
  </commentList>
</comments>
</file>

<file path=xl/sharedStrings.xml><?xml version="1.0" encoding="utf-8"?>
<sst xmlns="http://schemas.openxmlformats.org/spreadsheetml/2006/main" count="61" uniqueCount="54">
  <si>
    <t>Encarte A - Combustíveis- 2016 - Gerenciador Reitoria</t>
  </si>
  <si>
    <t>G</t>
  </si>
  <si>
    <t>ITEM</t>
  </si>
  <si>
    <t>DISCRIMINAÇÃO</t>
  </si>
  <si>
    <t>Unidade de Fornecimento</t>
  </si>
  <si>
    <t>CATMAT</t>
  </si>
  <si>
    <t>Reitoria (158123)</t>
  </si>
  <si>
    <t xml:space="preserve"> Cataguases</t>
  </si>
  <si>
    <t>Ubá</t>
  </si>
  <si>
    <t>Bom Sucesso</t>
  </si>
  <si>
    <t>São João Del Rei (154762)</t>
  </si>
  <si>
    <t>Santos Dumont (154763)</t>
  </si>
  <si>
    <t>Manhuaçu (155591)</t>
  </si>
  <si>
    <t>Rio Pomba (158412)</t>
  </si>
  <si>
    <t>Barbacena (158413)</t>
  </si>
  <si>
    <t>Juiz de Fora (158414)</t>
  </si>
  <si>
    <t>Muriaé (158415)</t>
  </si>
  <si>
    <t>Colégio Militar
(160110)</t>
  </si>
  <si>
    <t>Qtde Total</t>
  </si>
  <si>
    <t>Valor por Unidade de Fornecimento (Estimado)</t>
  </si>
  <si>
    <t>Valor Total (Estimado)</t>
  </si>
  <si>
    <t>G1</t>
  </si>
  <si>
    <t>Fornecimento de Gasolina (Aditivada e Comum)</t>
  </si>
  <si>
    <t>litros</t>
  </si>
  <si>
    <t>Fornecimento de Etanol (Aditivada e Comum)</t>
  </si>
  <si>
    <t>Fornecimento de Diesel comum</t>
  </si>
  <si>
    <t>Fornecimento de Diesel S10</t>
  </si>
  <si>
    <t>Taxa de Administração (Proporcional ao Valor do Abastecimento)</t>
  </si>
  <si>
    <t>Unidade</t>
  </si>
  <si>
    <t xml:space="preserve">Valor Anual Abastecimento </t>
  </si>
  <si>
    <t>Valor da Taxa (Máximo 1,5% do Valor anual Abastecimento)</t>
  </si>
  <si>
    <t>Valor Anual Estimado do Contrato</t>
  </si>
  <si>
    <t>Planilha Pesquisa de Mercado</t>
  </si>
  <si>
    <t>EMPRESAS PESQUISADAS</t>
  </si>
  <si>
    <t>Valor Unitário Médio (Estimado)</t>
  </si>
  <si>
    <t>Valor Médio Barbacena ANP - Abril 16</t>
  </si>
  <si>
    <t>Valor Médio Juiz de Fora ANP - Abril 16</t>
  </si>
  <si>
    <t>Valor Médio SJDR ANP - Abril 16</t>
  </si>
  <si>
    <t>Valor Médio Manhuaçu ANP - Abril 16</t>
  </si>
  <si>
    <t>Valor Médio Muriaé ANP - Abril 16</t>
  </si>
  <si>
    <t>Valor Médio Ubá ANP - Abril 16</t>
  </si>
  <si>
    <t>Valor Médio Cataguases ANP - Abril 16</t>
  </si>
  <si>
    <t>Resultado</t>
  </si>
  <si>
    <t>Valor Final Pregão</t>
  </si>
  <si>
    <t>Valor Total (Final)</t>
  </si>
  <si>
    <t>Desconto</t>
  </si>
  <si>
    <t>N.º Ata SRP</t>
  </si>
  <si>
    <t>Vigência Início</t>
  </si>
  <si>
    <t>Vigência Término</t>
  </si>
  <si>
    <t>Marca Modelo</t>
  </si>
  <si>
    <t>CNPJ</t>
  </si>
  <si>
    <t>Empresa</t>
  </si>
  <si>
    <t>Email</t>
  </si>
  <si>
    <t>Telefone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</si>
</sst>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[$R$-416]&quot; &quot;#,##0.00;[Red]&quot;-&quot;[$R$-416]&quot; &quot;#,##0.00"/>
    <numFmt numFmtId="165" formatCode="[$R$ -416]#,##0.00"/>
    <numFmt numFmtId="166" formatCode="[$R$ -416]#,##0.0000"/>
    <numFmt numFmtId="167" formatCode="[$R$ -416]#,##0.000"/>
    <numFmt numFmtId="168" formatCode="_-&quot;R$&quot;\ * #,##0.0000_-;\-&quot;R$&quot;\ * #,##0.0000_-;_-&quot;R$&quot;\ * &quot;-&quot;??.00_-;_-@"/>
    <numFmt numFmtId="169" formatCode="_-&quot;R$&quot;\ * #,##0.00_-;\-&quot;R$&quot;\ * #,##0.00_-;_-&quot;R$&quot;\ * &quot;-&quot;??_-;_-@"/>
    <numFmt numFmtId="170" formatCode="dd&quot;/&quot;mmm&quot;/&quot;yyyy&quot; (&quot;ddd&quot;)&quot;"/>
  </numFmts>
  <fonts count="7" x14ac:knownFonts="1">
    <font>
      <sz val="10"/>
      <color rgb="FF000000"/>
      <name val="Arial"/>
    </font>
    <font>
      <b/>
      <sz val="8"/>
      <color rgb="FF000000"/>
      <name val="Calibri"/>
    </font>
    <font>
      <b/>
      <sz val="10"/>
      <color rgb="FF000000"/>
      <name val="Calibri"/>
    </font>
    <font>
      <b/>
      <sz val="8"/>
      <name val="Calibri"/>
    </font>
    <font>
      <b/>
      <i/>
      <sz val="8"/>
      <color rgb="FF000000"/>
      <name val="Calibri"/>
    </font>
    <font>
      <sz val="10"/>
      <name val="Arial"/>
    </font>
    <font>
      <sz val="8"/>
      <color rgb="FF000000"/>
      <name val="Calibri"/>
    </font>
  </fonts>
  <fills count="10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FF99"/>
        <bgColor rgb="FFFFFF99"/>
      </patternFill>
    </fill>
    <fill>
      <patternFill patternType="solid">
        <fgColor rgb="FFD9D9D9"/>
        <bgColor rgb="FFD9D9D9"/>
      </patternFill>
    </fill>
    <fill>
      <patternFill patternType="solid">
        <fgColor rgb="FF00FF00"/>
        <bgColor rgb="FF00FF00"/>
      </patternFill>
    </fill>
    <fill>
      <patternFill patternType="solid">
        <fgColor rgb="FFB7B7B7"/>
        <bgColor rgb="FFB7B7B7"/>
      </patternFill>
    </fill>
    <fill>
      <patternFill patternType="solid">
        <fgColor rgb="FFCCCCCC"/>
        <bgColor rgb="FFCCCCCC"/>
      </patternFill>
    </fill>
    <fill>
      <patternFill patternType="solid">
        <fgColor rgb="FFFFF2CC"/>
        <bgColor rgb="FFFFF2CC"/>
      </patternFill>
    </fill>
    <fill>
      <patternFill patternType="solid">
        <fgColor rgb="FFF9CB9C"/>
        <bgColor rgb="FFF9CB9C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3" borderId="4" xfId="0" applyNumberFormat="1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3" fontId="3" fillId="3" borderId="5" xfId="0" applyNumberFormat="1" applyFont="1" applyFill="1" applyBorder="1" applyAlignment="1">
      <alignment horizontal="center" vertical="center" wrapText="1"/>
    </xf>
    <xf numFmtId="3" fontId="1" fillId="4" borderId="5" xfId="0" applyNumberFormat="1" applyFont="1" applyFill="1" applyBorder="1" applyAlignment="1">
      <alignment horizontal="center" vertical="center" wrapText="1"/>
    </xf>
    <xf numFmtId="165" fontId="1" fillId="4" borderId="5" xfId="0" applyNumberFormat="1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left" vertical="center" wrapText="1"/>
    </xf>
    <xf numFmtId="164" fontId="1" fillId="4" borderId="5" xfId="0" applyNumberFormat="1" applyFont="1" applyFill="1" applyBorder="1" applyAlignment="1">
      <alignment horizontal="center" vertical="center" wrapText="1"/>
    </xf>
    <xf numFmtId="3" fontId="4" fillId="4" borderId="5" xfId="0" applyNumberFormat="1" applyFont="1" applyFill="1" applyBorder="1" applyAlignment="1">
      <alignment horizontal="center" vertical="center" wrapText="1"/>
    </xf>
    <xf numFmtId="166" fontId="1" fillId="5" borderId="5" xfId="0" applyNumberFormat="1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right" vertical="center" wrapText="1"/>
    </xf>
    <xf numFmtId="164" fontId="1" fillId="6" borderId="0" xfId="0" applyNumberFormat="1" applyFont="1" applyFill="1" applyAlignment="1">
      <alignment horizontal="center" vertical="center" wrapText="1"/>
    </xf>
    <xf numFmtId="165" fontId="1" fillId="6" borderId="0" xfId="0" applyNumberFormat="1" applyFont="1" applyFill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164" fontId="6" fillId="4" borderId="5" xfId="0" applyNumberFormat="1" applyFont="1" applyFill="1" applyBorder="1" applyAlignment="1">
      <alignment horizontal="center" vertical="center" wrapText="1"/>
    </xf>
    <xf numFmtId="168" fontId="1" fillId="8" borderId="3" xfId="0" applyNumberFormat="1" applyFont="1" applyFill="1" applyBorder="1" applyAlignment="1">
      <alignment horizontal="center" vertical="center" wrapText="1"/>
    </xf>
    <xf numFmtId="168" fontId="6" fillId="8" borderId="5" xfId="0" applyNumberFormat="1" applyFont="1" applyFill="1" applyBorder="1" applyAlignment="1">
      <alignment horizontal="center" vertical="center" wrapText="1"/>
    </xf>
    <xf numFmtId="168" fontId="6" fillId="8" borderId="5" xfId="0" applyNumberFormat="1" applyFont="1" applyFill="1" applyBorder="1" applyAlignment="1">
      <alignment horizontal="center" vertical="center" wrapText="1"/>
    </xf>
    <xf numFmtId="165" fontId="6" fillId="4" borderId="5" xfId="0" applyNumberFormat="1" applyFont="1" applyFill="1" applyBorder="1" applyAlignment="1">
      <alignment vertical="center" wrapText="1"/>
    </xf>
    <xf numFmtId="168" fontId="1" fillId="8" borderId="7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1" fontId="1" fillId="6" borderId="5" xfId="0" applyNumberFormat="1" applyFont="1" applyFill="1" applyBorder="1" applyAlignment="1">
      <alignment horizontal="center" vertical="center" wrapText="1"/>
    </xf>
    <xf numFmtId="4" fontId="1" fillId="6" borderId="5" xfId="0" applyNumberFormat="1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164" fontId="1" fillId="6" borderId="5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1" fontId="6" fillId="4" borderId="5" xfId="0" applyNumberFormat="1" applyFont="1" applyFill="1" applyBorder="1" applyAlignment="1">
      <alignment horizontal="center" vertical="center" wrapText="1"/>
    </xf>
    <xf numFmtId="169" fontId="6" fillId="4" borderId="5" xfId="0" applyNumberFormat="1" applyFont="1" applyFill="1" applyBorder="1" applyAlignment="1">
      <alignment horizontal="center" vertical="center" wrapText="1"/>
    </xf>
    <xf numFmtId="4" fontId="6" fillId="8" borderId="5" xfId="0" applyNumberFormat="1" applyFont="1" applyFill="1" applyBorder="1" applyAlignment="1">
      <alignment horizontal="center" vertical="center"/>
    </xf>
    <xf numFmtId="4" fontId="6" fillId="4" borderId="5" xfId="0" applyNumberFormat="1" applyFont="1" applyFill="1" applyBorder="1" applyAlignment="1">
      <alignment horizontal="center" vertical="center" wrapText="1"/>
    </xf>
    <xf numFmtId="9" fontId="6" fillId="4" borderId="5" xfId="0" applyNumberFormat="1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14" fontId="6" fillId="8" borderId="5" xfId="0" applyNumberFormat="1" applyFont="1" applyFill="1" applyBorder="1" applyAlignment="1">
      <alignment horizontal="center" vertical="center" wrapText="1"/>
    </xf>
    <xf numFmtId="170" fontId="6" fillId="4" borderId="5" xfId="0" applyNumberFormat="1" applyFont="1" applyFill="1" applyBorder="1" applyAlignment="1">
      <alignment horizontal="center" vertical="center" wrapText="1"/>
    </xf>
    <xf numFmtId="4" fontId="6" fillId="8" borderId="5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1" fillId="7" borderId="6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</cellXfs>
  <cellStyles count="1">
    <cellStyle name="Normal" xfId="0" builtinId="0"/>
  </cellStyles>
  <dxfs count="2">
    <dxf>
      <font>
        <color rgb="FFC53929"/>
      </font>
      <fill>
        <patternFill patternType="none"/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752475</xdr:colOff>
      <xdr:row>50</xdr:row>
      <xdr:rowOff>0</xdr:rowOff>
    </xdr:to>
    <xdr:sp macro="" textlink="">
      <xdr:nvSpPr>
        <xdr:cNvPr id="1026" name="Rectangle 2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752475</xdr:colOff>
      <xdr:row>50</xdr:row>
      <xdr:rowOff>0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324975" cy="101060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752475</xdr:colOff>
      <xdr:row>50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8915400" cy="102679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"/>
  <sheetViews>
    <sheetView tabSelected="1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P4" sqref="P4"/>
    </sheetView>
  </sheetViews>
  <sheetFormatPr defaultColWidth="17.28515625" defaultRowHeight="15" customHeight="1" x14ac:dyDescent="0.2"/>
  <cols>
    <col min="1" max="1" width="2.85546875" customWidth="1"/>
    <col min="2" max="2" width="4.28515625" bestFit="1" customWidth="1"/>
    <col min="3" max="3" width="27.28515625" customWidth="1"/>
    <col min="4" max="4" width="10.140625" customWidth="1"/>
    <col min="5" max="5" width="6.7109375" bestFit="1" customWidth="1"/>
    <col min="6" max="6" width="12.5703125" bestFit="1" customWidth="1"/>
    <col min="7" max="12" width="9.85546875" bestFit="1" customWidth="1"/>
    <col min="13" max="14" width="10.7109375" bestFit="1" customWidth="1"/>
    <col min="15" max="15" width="9.85546875" customWidth="1"/>
    <col min="16" max="16" width="10.7109375" customWidth="1"/>
    <col min="17" max="17" width="10.85546875" bestFit="1" customWidth="1"/>
    <col min="18" max="18" width="9.7109375" customWidth="1"/>
    <col min="19" max="19" width="10.42578125" bestFit="1" customWidth="1"/>
    <col min="20" max="20" width="10.7109375" bestFit="1" customWidth="1"/>
  </cols>
  <sheetData>
    <row r="1" spans="1:20" ht="12.75" x14ac:dyDescent="0.2">
      <c r="A1" s="78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9"/>
    </row>
    <row r="2" spans="1:20" ht="45" x14ac:dyDescent="0.2">
      <c r="A2" s="3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7" t="s">
        <v>17</v>
      </c>
      <c r="R2" s="8" t="s">
        <v>18</v>
      </c>
      <c r="S2" s="9" t="s">
        <v>19</v>
      </c>
      <c r="T2" s="9" t="s">
        <v>20</v>
      </c>
    </row>
    <row r="3" spans="1:20" ht="22.5" x14ac:dyDescent="0.2">
      <c r="A3" s="10" t="s">
        <v>21</v>
      </c>
      <c r="B3" s="11">
        <v>1</v>
      </c>
      <c r="C3" s="12" t="s">
        <v>22</v>
      </c>
      <c r="D3" s="13" t="s">
        <v>23</v>
      </c>
      <c r="E3" s="14">
        <v>16950</v>
      </c>
      <c r="F3" s="15">
        <v>25000</v>
      </c>
      <c r="G3" s="16">
        <v>3000</v>
      </c>
      <c r="H3" s="16">
        <v>3000</v>
      </c>
      <c r="I3" s="16">
        <v>10000</v>
      </c>
      <c r="J3" s="16">
        <v>10000</v>
      </c>
      <c r="K3" s="16">
        <v>10000</v>
      </c>
      <c r="L3" s="16">
        <v>20000</v>
      </c>
      <c r="M3" s="16">
        <v>30000</v>
      </c>
      <c r="N3" s="16">
        <v>20000</v>
      </c>
      <c r="O3" s="16">
        <v>12000</v>
      </c>
      <c r="P3" s="17">
        <v>20000</v>
      </c>
      <c r="Q3" s="17">
        <v>10000</v>
      </c>
      <c r="R3" s="18">
        <f t="shared" ref="R3:R7" si="0">SUM(F3:Q3)</f>
        <v>173000</v>
      </c>
      <c r="S3" s="19">
        <f>TRUNC('Pesquisa de Mercado'!R3,2)</f>
        <v>3.85</v>
      </c>
      <c r="T3" s="19">
        <f t="shared" ref="T3:T7" si="1">R3*S3</f>
        <v>666050</v>
      </c>
    </row>
    <row r="4" spans="1:20" ht="22.5" x14ac:dyDescent="0.2">
      <c r="A4" s="10" t="s">
        <v>21</v>
      </c>
      <c r="B4" s="11">
        <v>2</v>
      </c>
      <c r="C4" s="12" t="s">
        <v>24</v>
      </c>
      <c r="D4" s="13" t="s">
        <v>23</v>
      </c>
      <c r="E4" s="10">
        <v>47627</v>
      </c>
      <c r="F4" s="16">
        <v>5000</v>
      </c>
      <c r="G4" s="16">
        <v>1000</v>
      </c>
      <c r="H4" s="16">
        <v>1000</v>
      </c>
      <c r="I4" s="16">
        <v>5000</v>
      </c>
      <c r="J4" s="16">
        <v>5000</v>
      </c>
      <c r="K4" s="16">
        <v>2000</v>
      </c>
      <c r="L4" s="16">
        <v>2000</v>
      </c>
      <c r="M4" s="16">
        <v>500</v>
      </c>
      <c r="N4" s="16">
        <v>5000</v>
      </c>
      <c r="O4" s="16">
        <v>1000</v>
      </c>
      <c r="P4" s="17">
        <v>2000</v>
      </c>
      <c r="Q4" s="17"/>
      <c r="R4" s="18">
        <f t="shared" si="0"/>
        <v>29500</v>
      </c>
      <c r="S4" s="19">
        <f>TRUNC('Pesquisa de Mercado'!R4,2)</f>
        <v>2.96</v>
      </c>
      <c r="T4" s="19">
        <f t="shared" si="1"/>
        <v>87320</v>
      </c>
    </row>
    <row r="5" spans="1:20" ht="12.75" x14ac:dyDescent="0.2">
      <c r="A5" s="10" t="s">
        <v>21</v>
      </c>
      <c r="B5" s="11">
        <v>3</v>
      </c>
      <c r="C5" s="12" t="s">
        <v>25</v>
      </c>
      <c r="D5" s="13" t="s">
        <v>23</v>
      </c>
      <c r="E5" s="10">
        <v>16993</v>
      </c>
      <c r="F5" s="20"/>
      <c r="G5" s="20"/>
      <c r="H5" s="20"/>
      <c r="I5" s="16">
        <v>2000</v>
      </c>
      <c r="J5" s="16">
        <v>1000</v>
      </c>
      <c r="K5" s="16">
        <v>2000</v>
      </c>
      <c r="L5" s="16">
        <v>2000</v>
      </c>
      <c r="M5" s="16">
        <v>20000</v>
      </c>
      <c r="N5" s="16">
        <v>55000</v>
      </c>
      <c r="O5" s="16">
        <v>3000</v>
      </c>
      <c r="P5" s="17">
        <v>2000</v>
      </c>
      <c r="Q5" s="17"/>
      <c r="R5" s="18">
        <f t="shared" si="0"/>
        <v>87000</v>
      </c>
      <c r="S5" s="19">
        <f>TRUNC('Pesquisa de Mercado'!R5,2)</f>
        <v>3.05</v>
      </c>
      <c r="T5" s="19">
        <f t="shared" si="1"/>
        <v>265350</v>
      </c>
    </row>
    <row r="6" spans="1:20" ht="12.75" x14ac:dyDescent="0.2">
      <c r="A6" s="10" t="s">
        <v>21</v>
      </c>
      <c r="B6" s="11">
        <v>4</v>
      </c>
      <c r="C6" s="12" t="s">
        <v>26</v>
      </c>
      <c r="D6" s="13" t="s">
        <v>23</v>
      </c>
      <c r="E6" s="10">
        <v>16993</v>
      </c>
      <c r="F6" s="16">
        <v>3000</v>
      </c>
      <c r="G6" s="20"/>
      <c r="H6" s="20"/>
      <c r="I6" s="16">
        <v>2000</v>
      </c>
      <c r="J6" s="16">
        <v>4000</v>
      </c>
      <c r="K6" s="16">
        <v>4000</v>
      </c>
      <c r="L6" s="20"/>
      <c r="M6" s="16">
        <v>3000</v>
      </c>
      <c r="N6" s="16">
        <v>9000</v>
      </c>
      <c r="O6" s="16">
        <v>2500</v>
      </c>
      <c r="P6" s="17">
        <v>8000</v>
      </c>
      <c r="Q6" s="17">
        <v>8000</v>
      </c>
      <c r="R6" s="18">
        <f t="shared" si="0"/>
        <v>43500</v>
      </c>
      <c r="S6" s="19">
        <f>TRUNC('Pesquisa de Mercado'!R6,2)</f>
        <v>3.13</v>
      </c>
      <c r="T6" s="19">
        <f t="shared" si="1"/>
        <v>136155</v>
      </c>
    </row>
    <row r="7" spans="1:20" ht="22.5" x14ac:dyDescent="0.2">
      <c r="A7" s="21" t="s">
        <v>21</v>
      </c>
      <c r="B7" s="21">
        <v>5</v>
      </c>
      <c r="C7" s="22" t="s">
        <v>27</v>
      </c>
      <c r="D7" s="23" t="s">
        <v>28</v>
      </c>
      <c r="E7" s="21"/>
      <c r="F7" s="24">
        <f t="shared" ref="F7:Q7" si="2">((F$3*$S$3)+(F$4*$S$4)+(F$5*$S$5)+(F$6*$S$6))*0.01</f>
        <v>1204.4000000000001</v>
      </c>
      <c r="G7" s="24">
        <f t="shared" si="2"/>
        <v>145.1</v>
      </c>
      <c r="H7" s="24">
        <f t="shared" si="2"/>
        <v>145.1</v>
      </c>
      <c r="I7" s="24">
        <f t="shared" si="2"/>
        <v>656.6</v>
      </c>
      <c r="J7" s="24">
        <f t="shared" si="2"/>
        <v>688.7</v>
      </c>
      <c r="K7" s="24">
        <f t="shared" si="2"/>
        <v>630.4</v>
      </c>
      <c r="L7" s="24">
        <f t="shared" si="2"/>
        <v>890.2</v>
      </c>
      <c r="M7" s="24">
        <f t="shared" si="2"/>
        <v>1873.7</v>
      </c>
      <c r="N7" s="24">
        <f t="shared" si="2"/>
        <v>2877.2000000000003</v>
      </c>
      <c r="O7" s="24">
        <f t="shared" si="2"/>
        <v>661.35</v>
      </c>
      <c r="P7" s="24">
        <f t="shared" si="2"/>
        <v>1140.6000000000001</v>
      </c>
      <c r="Q7" s="24">
        <f t="shared" si="2"/>
        <v>635.4</v>
      </c>
      <c r="R7" s="18">
        <f t="shared" si="0"/>
        <v>11548.75</v>
      </c>
      <c r="S7" s="25">
        <v>1.5</v>
      </c>
      <c r="T7" s="19">
        <f t="shared" si="1"/>
        <v>17323.125</v>
      </c>
    </row>
    <row r="8" spans="1:20" ht="15" customHeight="1" x14ac:dyDescent="0.2">
      <c r="A8" s="26"/>
      <c r="B8" s="26"/>
      <c r="C8" s="27" t="s">
        <v>29</v>
      </c>
      <c r="D8" s="28"/>
      <c r="E8" s="26"/>
      <c r="F8" s="29">
        <f t="shared" ref="F8:Q8" si="3">((F$3*$S$3)+(F$4*$S$4)+(F$5*$S$5)+(F$6*$S$6))</f>
        <v>120440</v>
      </c>
      <c r="G8" s="29">
        <f t="shared" si="3"/>
        <v>14510</v>
      </c>
      <c r="H8" s="29">
        <f t="shared" si="3"/>
        <v>14510</v>
      </c>
      <c r="I8" s="29">
        <f t="shared" si="3"/>
        <v>65660</v>
      </c>
      <c r="J8" s="29">
        <f t="shared" si="3"/>
        <v>68870</v>
      </c>
      <c r="K8" s="29">
        <f t="shared" si="3"/>
        <v>63040</v>
      </c>
      <c r="L8" s="29">
        <f t="shared" si="3"/>
        <v>89020</v>
      </c>
      <c r="M8" s="29">
        <f t="shared" si="3"/>
        <v>187370</v>
      </c>
      <c r="N8" s="29">
        <f t="shared" si="3"/>
        <v>287720</v>
      </c>
      <c r="O8" s="29">
        <f t="shared" si="3"/>
        <v>66135</v>
      </c>
      <c r="P8" s="29">
        <f t="shared" si="3"/>
        <v>114060</v>
      </c>
      <c r="Q8" s="29">
        <f t="shared" si="3"/>
        <v>63540</v>
      </c>
      <c r="R8" s="30"/>
      <c r="S8" s="31"/>
      <c r="T8" s="32"/>
    </row>
    <row r="9" spans="1:20" ht="15" customHeight="1" x14ac:dyDescent="0.2">
      <c r="A9" s="26"/>
      <c r="B9" s="26"/>
      <c r="C9" s="27" t="s">
        <v>30</v>
      </c>
      <c r="D9" s="28"/>
      <c r="E9" s="26"/>
      <c r="F9" s="29">
        <f t="shared" ref="F9:Q9" si="4">F7*$S$7</f>
        <v>1806.6000000000001</v>
      </c>
      <c r="G9" s="29">
        <f t="shared" si="4"/>
        <v>217.64999999999998</v>
      </c>
      <c r="H9" s="29">
        <f t="shared" si="4"/>
        <v>217.64999999999998</v>
      </c>
      <c r="I9" s="29">
        <f t="shared" si="4"/>
        <v>984.90000000000009</v>
      </c>
      <c r="J9" s="29">
        <f t="shared" si="4"/>
        <v>1033.0500000000002</v>
      </c>
      <c r="K9" s="29">
        <f t="shared" si="4"/>
        <v>945.59999999999991</v>
      </c>
      <c r="L9" s="29">
        <f t="shared" si="4"/>
        <v>1335.3000000000002</v>
      </c>
      <c r="M9" s="29">
        <f t="shared" si="4"/>
        <v>2810.55</v>
      </c>
      <c r="N9" s="29">
        <f t="shared" si="4"/>
        <v>4315.8</v>
      </c>
      <c r="O9" s="29">
        <f t="shared" si="4"/>
        <v>992.02500000000009</v>
      </c>
      <c r="P9" s="29">
        <f t="shared" si="4"/>
        <v>1710.9</v>
      </c>
      <c r="Q9" s="29">
        <f t="shared" si="4"/>
        <v>953.09999999999991</v>
      </c>
      <c r="R9" s="30"/>
      <c r="S9" s="31"/>
      <c r="T9" s="32"/>
    </row>
    <row r="10" spans="1:20" ht="15" customHeight="1" x14ac:dyDescent="0.2">
      <c r="A10" s="26"/>
      <c r="B10" s="26"/>
      <c r="C10" s="27" t="s">
        <v>31</v>
      </c>
      <c r="D10" s="28"/>
      <c r="E10" s="26"/>
      <c r="F10" s="29">
        <f t="shared" ref="F10:Q10" si="5">F8+F9</f>
        <v>122246.6</v>
      </c>
      <c r="G10" s="29">
        <f t="shared" si="5"/>
        <v>14727.65</v>
      </c>
      <c r="H10" s="29">
        <f t="shared" si="5"/>
        <v>14727.65</v>
      </c>
      <c r="I10" s="29">
        <f t="shared" si="5"/>
        <v>66644.899999999994</v>
      </c>
      <c r="J10" s="29">
        <f t="shared" si="5"/>
        <v>69903.05</v>
      </c>
      <c r="K10" s="29">
        <f t="shared" si="5"/>
        <v>63985.599999999999</v>
      </c>
      <c r="L10" s="29">
        <f t="shared" si="5"/>
        <v>90355.3</v>
      </c>
      <c r="M10" s="29">
        <f t="shared" si="5"/>
        <v>190180.55</v>
      </c>
      <c r="N10" s="29">
        <f t="shared" si="5"/>
        <v>292035.8</v>
      </c>
      <c r="O10" s="29">
        <f t="shared" si="5"/>
        <v>67127.024999999994</v>
      </c>
      <c r="P10" s="29">
        <f t="shared" si="5"/>
        <v>115770.9</v>
      </c>
      <c r="Q10" s="29">
        <f t="shared" si="5"/>
        <v>64493.1</v>
      </c>
      <c r="R10" s="30"/>
      <c r="S10" s="31"/>
      <c r="T10" s="33"/>
    </row>
  </sheetData>
  <mergeCells count="1">
    <mergeCell ref="A1:T1"/>
  </mergeCells>
  <pageMargins left="0.31496062992125984" right="0.31496062992125984" top="0.78740157480314965" bottom="0.78740157480314965" header="0.31496062992125984" footer="0.31496062992125984"/>
  <pageSetup paperSize="9" orientation="landscape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"/>
  <sheetViews>
    <sheetView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F3" sqref="F3"/>
    </sheetView>
  </sheetViews>
  <sheetFormatPr defaultColWidth="17.28515625" defaultRowHeight="15" customHeight="1" x14ac:dyDescent="0.2"/>
  <cols>
    <col min="1" max="2" width="6" customWidth="1"/>
    <col min="3" max="3" width="37" customWidth="1"/>
    <col min="4" max="4" width="10.140625" customWidth="1"/>
    <col min="5" max="5" width="8.5703125" customWidth="1"/>
    <col min="6" max="18" width="9.28515625" customWidth="1"/>
  </cols>
  <sheetData>
    <row r="1" spans="1:18" ht="15" customHeight="1" x14ac:dyDescent="0.2">
      <c r="A1" s="34"/>
      <c r="B1" s="35"/>
      <c r="C1" s="36" t="s">
        <v>32</v>
      </c>
      <c r="D1" s="37"/>
      <c r="E1" s="37"/>
      <c r="F1" s="72" t="s">
        <v>33</v>
      </c>
      <c r="G1" s="73"/>
      <c r="H1" s="73"/>
      <c r="I1" s="73"/>
      <c r="J1" s="73"/>
      <c r="K1" s="73"/>
      <c r="L1" s="73"/>
      <c r="M1" s="73"/>
      <c r="N1" s="73"/>
      <c r="O1" s="73"/>
      <c r="P1" s="73"/>
      <c r="Q1" s="74"/>
      <c r="R1" s="75" t="s">
        <v>34</v>
      </c>
    </row>
    <row r="2" spans="1:18" ht="15" customHeight="1" x14ac:dyDescent="0.2">
      <c r="A2" s="38" t="str">
        <f>'Encarte A'!A2</f>
        <v>G</v>
      </c>
      <c r="B2" s="38" t="str">
        <f>'Encarte A'!B2</f>
        <v>ITEM</v>
      </c>
      <c r="C2" s="38" t="str">
        <f>'Encarte A'!C2</f>
        <v>DISCRIMINAÇÃO</v>
      </c>
      <c r="D2" s="38" t="str">
        <f>'Encarte A'!D2</f>
        <v>Unidade de Fornecimento</v>
      </c>
      <c r="E2" s="38" t="str">
        <f>'Encarte A'!E2</f>
        <v>CATMAT</v>
      </c>
      <c r="F2" s="39" t="s">
        <v>35</v>
      </c>
      <c r="G2" s="39" t="s">
        <v>36</v>
      </c>
      <c r="H2" s="39" t="s">
        <v>37</v>
      </c>
      <c r="I2" s="39" t="s">
        <v>38</v>
      </c>
      <c r="J2" s="39" t="s">
        <v>39</v>
      </c>
      <c r="K2" s="39" t="s">
        <v>40</v>
      </c>
      <c r="L2" s="39" t="s">
        <v>41</v>
      </c>
      <c r="M2" s="40"/>
      <c r="N2" s="40"/>
      <c r="O2" s="40"/>
      <c r="P2" s="40"/>
      <c r="Q2" s="40"/>
      <c r="R2" s="76"/>
    </row>
    <row r="3" spans="1:18" ht="15" customHeight="1" x14ac:dyDescent="0.2">
      <c r="A3" s="41" t="str">
        <f>'Encarte A'!A3</f>
        <v>G1</v>
      </c>
      <c r="B3" s="41">
        <f>'Encarte A'!B3</f>
        <v>1</v>
      </c>
      <c r="C3" s="42" t="str">
        <f>'Encarte A'!C3</f>
        <v>Fornecimento de Gasolina (Aditivada e Comum)</v>
      </c>
      <c r="D3" s="43" t="str">
        <f>'Encarte A'!D3</f>
        <v>litros</v>
      </c>
      <c r="E3" s="41">
        <f>'Encarte A'!E3</f>
        <v>16950</v>
      </c>
      <c r="F3" s="44">
        <v>3.9</v>
      </c>
      <c r="G3" s="44">
        <v>3.7229999999999999</v>
      </c>
      <c r="H3" s="45">
        <v>3.911</v>
      </c>
      <c r="I3" s="45">
        <v>3.78</v>
      </c>
      <c r="J3" s="45">
        <v>3.964</v>
      </c>
      <c r="K3" s="45">
        <v>3.758</v>
      </c>
      <c r="L3" s="45">
        <v>3.9620000000000002</v>
      </c>
      <c r="M3" s="46"/>
      <c r="N3" s="46"/>
      <c r="O3" s="46"/>
      <c r="P3" s="46"/>
      <c r="Q3" s="46"/>
      <c r="R3" s="47">
        <f t="shared" ref="R3:R6" si="0">IFERROR(AVERAGE(F3:Q3),"")</f>
        <v>3.8568571428571423</v>
      </c>
    </row>
    <row r="4" spans="1:18" ht="15" customHeight="1" x14ac:dyDescent="0.2">
      <c r="A4" s="41" t="str">
        <f>'Encarte A'!A4</f>
        <v>G1</v>
      </c>
      <c r="B4" s="41">
        <f>'Encarte A'!B4</f>
        <v>2</v>
      </c>
      <c r="C4" s="42" t="str">
        <f>'Encarte A'!C4</f>
        <v>Fornecimento de Etanol (Aditivada e Comum)</v>
      </c>
      <c r="D4" s="43" t="str">
        <f>'Encarte A'!D4</f>
        <v>litros</v>
      </c>
      <c r="E4" s="41">
        <f>'Encarte A'!E4</f>
        <v>47627</v>
      </c>
      <c r="F4" s="44">
        <v>2.9180000000000001</v>
      </c>
      <c r="G4" s="44">
        <v>2.8149999999999999</v>
      </c>
      <c r="H4" s="45">
        <v>3.0550000000000002</v>
      </c>
      <c r="I4" s="45">
        <v>2.9220000000000002</v>
      </c>
      <c r="J4" s="45">
        <v>2.952</v>
      </c>
      <c r="K4" s="45">
        <v>2.94</v>
      </c>
      <c r="L4" s="45">
        <v>3.133</v>
      </c>
      <c r="M4" s="46"/>
      <c r="N4" s="46"/>
      <c r="O4" s="46"/>
      <c r="P4" s="46"/>
      <c r="Q4" s="46"/>
      <c r="R4" s="47">
        <f t="shared" si="0"/>
        <v>2.9621428571428572</v>
      </c>
    </row>
    <row r="5" spans="1:18" ht="15" customHeight="1" x14ac:dyDescent="0.2">
      <c r="A5" s="41" t="str">
        <f>'Encarte A'!A5</f>
        <v>G1</v>
      </c>
      <c r="B5" s="41">
        <f>'Encarte A'!B5</f>
        <v>3</v>
      </c>
      <c r="C5" s="42" t="str">
        <f>'Encarte A'!C5</f>
        <v>Fornecimento de Diesel comum</v>
      </c>
      <c r="D5" s="43" t="str">
        <f>'Encarte A'!D5</f>
        <v>litros</v>
      </c>
      <c r="E5" s="41">
        <f>'Encarte A'!E5</f>
        <v>16993</v>
      </c>
      <c r="F5" s="44">
        <v>3.0739999999999998</v>
      </c>
      <c r="G5" s="44">
        <v>3.073</v>
      </c>
      <c r="H5" s="45">
        <v>3.03</v>
      </c>
      <c r="I5" s="45">
        <v>3.0009999999999999</v>
      </c>
      <c r="J5" s="45">
        <v>3.0939999999999999</v>
      </c>
      <c r="K5" s="45">
        <v>3.0939999999999999</v>
      </c>
      <c r="L5" s="45">
        <v>3.044</v>
      </c>
      <c r="M5" s="46"/>
      <c r="N5" s="46"/>
      <c r="O5" s="46"/>
      <c r="P5" s="46"/>
      <c r="Q5" s="46"/>
      <c r="R5" s="47">
        <f t="shared" si="0"/>
        <v>3.0585714285714287</v>
      </c>
    </row>
    <row r="6" spans="1:18" ht="15" customHeight="1" x14ac:dyDescent="0.2">
      <c r="A6" s="41" t="str">
        <f>'Encarte A'!A6</f>
        <v>G1</v>
      </c>
      <c r="B6" s="41">
        <f>'Encarte A'!B6</f>
        <v>4</v>
      </c>
      <c r="C6" s="42" t="str">
        <f>'Encarte A'!C6</f>
        <v>Fornecimento de Diesel S10</v>
      </c>
      <c r="D6" s="43" t="str">
        <f>'Encarte A'!D6</f>
        <v>litros</v>
      </c>
      <c r="E6" s="41">
        <f>'Encarte A'!E6</f>
        <v>16993</v>
      </c>
      <c r="F6" s="48">
        <v>3.153</v>
      </c>
      <c r="G6" s="48">
        <v>3.1989999999999998</v>
      </c>
      <c r="H6" s="45">
        <v>3.1819999999999999</v>
      </c>
      <c r="I6" s="45">
        <v>3.0569999999999999</v>
      </c>
      <c r="J6" s="45">
        <v>3.1509999999999998</v>
      </c>
      <c r="K6" s="45">
        <v>3.129</v>
      </c>
      <c r="L6" s="45">
        <v>3.0990000000000002</v>
      </c>
      <c r="M6" s="46"/>
      <c r="N6" s="46"/>
      <c r="O6" s="46"/>
      <c r="P6" s="46"/>
      <c r="Q6" s="46"/>
      <c r="R6" s="47">
        <f t="shared" si="0"/>
        <v>3.1385714285714288</v>
      </c>
    </row>
  </sheetData>
  <mergeCells count="2">
    <mergeCell ref="F1:Q1"/>
    <mergeCell ref="R1:R2"/>
  </mergeCells>
  <conditionalFormatting sqref="F3:Q6">
    <cfRule type="cellIs" dxfId="1" priority="1" operator="equal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"/>
  <sheetViews>
    <sheetView workbookViewId="0">
      <pane xSplit="5" topLeftCell="F1" activePane="topRight" state="frozen"/>
      <selection pane="topRight" activeCell="G2" sqref="G2"/>
    </sheetView>
  </sheetViews>
  <sheetFormatPr defaultColWidth="17.28515625" defaultRowHeight="15" customHeight="1" x14ac:dyDescent="0.2"/>
  <cols>
    <col min="1" max="2" width="6.28515625" customWidth="1"/>
    <col min="3" max="3" width="32.42578125" customWidth="1"/>
    <col min="4" max="5" width="9.85546875" customWidth="1"/>
    <col min="6" max="11" width="8.7109375" customWidth="1"/>
    <col min="12" max="12" width="10.140625" customWidth="1"/>
    <col min="13" max="13" width="9.85546875" customWidth="1"/>
    <col min="14" max="14" width="9.5703125" customWidth="1"/>
    <col min="15" max="15" width="8.7109375" customWidth="1"/>
    <col min="16" max="16" width="9.42578125" customWidth="1"/>
    <col min="17" max="17" width="8.42578125" customWidth="1"/>
    <col min="18" max="18" width="8" customWidth="1"/>
    <col min="19" max="20" width="12.7109375" customWidth="1"/>
    <col min="21" max="25" width="9.7109375" customWidth="1"/>
    <col min="26" max="26" width="12.7109375" customWidth="1"/>
    <col min="27" max="27" width="9.7109375" customWidth="1"/>
    <col min="28" max="28" width="18.7109375" customWidth="1"/>
    <col min="29" max="29" width="17.28515625" customWidth="1"/>
    <col min="30" max="31" width="14.140625" customWidth="1"/>
    <col min="32" max="32" width="14.42578125" customWidth="1"/>
  </cols>
  <sheetData>
    <row r="1" spans="1:32" ht="15" customHeight="1" x14ac:dyDescent="0.2">
      <c r="A1" s="1"/>
      <c r="B1" s="49"/>
      <c r="C1" s="2" t="s">
        <v>42</v>
      </c>
      <c r="D1" s="50"/>
      <c r="E1" s="50"/>
      <c r="F1" s="77"/>
      <c r="G1" s="73"/>
      <c r="H1" s="73"/>
      <c r="I1" s="73"/>
      <c r="J1" s="73"/>
      <c r="K1" s="73"/>
      <c r="L1" s="73"/>
      <c r="M1" s="73"/>
      <c r="N1" s="73"/>
      <c r="O1" s="73"/>
      <c r="P1" s="73"/>
      <c r="Q1" s="51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2"/>
      <c r="AE1" s="1"/>
      <c r="AF1" s="53"/>
    </row>
    <row r="2" spans="1:32" ht="15" customHeight="1" x14ac:dyDescent="0.2">
      <c r="A2" s="54" t="str">
        <f>'Encarte A'!A2</f>
        <v>G</v>
      </c>
      <c r="B2" s="54" t="str">
        <f>'Encarte A'!B2</f>
        <v>ITEM</v>
      </c>
      <c r="C2" s="54" t="str">
        <f>'Encarte A'!C2</f>
        <v>DISCRIMINAÇÃO</v>
      </c>
      <c r="D2" s="54" t="str">
        <f>'Encarte A'!D2</f>
        <v>Unidade de Fornecimento</v>
      </c>
      <c r="E2" s="54" t="str">
        <f>'Encarte A'!E2</f>
        <v>CATMAT</v>
      </c>
      <c r="F2" s="54" t="str">
        <f>'Encarte A'!F2</f>
        <v>Reitoria (158123)</v>
      </c>
      <c r="G2" s="54" t="str">
        <f>'Encarte A'!G2</f>
        <v xml:space="preserve"> Cataguases</v>
      </c>
      <c r="H2" s="54" t="str">
        <f>'Encarte A'!H2</f>
        <v>Ubá</v>
      </c>
      <c r="I2" s="54" t="str">
        <f>'Encarte A'!I2</f>
        <v>Bom Sucesso</v>
      </c>
      <c r="J2" s="54" t="str">
        <f>'Encarte A'!J2</f>
        <v>São João Del Rei (154762)</v>
      </c>
      <c r="K2" s="54" t="str">
        <f>'Encarte A'!K2</f>
        <v>Santos Dumont (154763)</v>
      </c>
      <c r="L2" s="54" t="str">
        <f>'Encarte A'!L2</f>
        <v>Manhuaçu (155591)</v>
      </c>
      <c r="M2" s="54" t="str">
        <f>'Encarte A'!M2</f>
        <v>Rio Pomba (158412)</v>
      </c>
      <c r="N2" s="54" t="str">
        <f>'Encarte A'!N2</f>
        <v>Barbacena (158413)</v>
      </c>
      <c r="O2" s="54" t="str">
        <f>'Encarte A'!O2</f>
        <v>Juiz de Fora (158414)</v>
      </c>
      <c r="P2" s="54" t="str">
        <f>'Encarte A'!P2</f>
        <v>Muriaé (158415)</v>
      </c>
      <c r="Q2" s="55" t="e">
        <f t="shared" ref="Q2:Q6" si="0">#REF!</f>
        <v>#REF!</v>
      </c>
      <c r="R2" s="56" t="str">
        <f>'Encarte A'!R2</f>
        <v>Qtde Total</v>
      </c>
      <c r="S2" s="57" t="str">
        <f>'Encarte A'!S2</f>
        <v>Valor por Unidade de Fornecimento (Estimado)</v>
      </c>
      <c r="T2" s="57" t="str">
        <f>'Encarte A'!T2</f>
        <v>Valor Total (Estimado)</v>
      </c>
      <c r="U2" s="58" t="s">
        <v>43</v>
      </c>
      <c r="V2" s="55" t="s">
        <v>44</v>
      </c>
      <c r="W2" s="55" t="s">
        <v>45</v>
      </c>
      <c r="X2" s="58" t="s">
        <v>46</v>
      </c>
      <c r="Y2" s="58" t="s">
        <v>47</v>
      </c>
      <c r="Z2" s="55" t="s">
        <v>48</v>
      </c>
      <c r="AA2" s="58" t="s">
        <v>49</v>
      </c>
      <c r="AB2" s="59" t="s">
        <v>50</v>
      </c>
      <c r="AC2" s="59" t="s">
        <v>51</v>
      </c>
      <c r="AD2" s="58" t="s">
        <v>52</v>
      </c>
      <c r="AE2" s="58" t="s">
        <v>53</v>
      </c>
      <c r="AF2" s="53"/>
    </row>
    <row r="3" spans="1:32" ht="15" customHeight="1" x14ac:dyDescent="0.2">
      <c r="A3" s="54" t="str">
        <f>'Encarte A'!A3</f>
        <v>G1</v>
      </c>
      <c r="B3" s="54">
        <f>'Encarte A'!B3</f>
        <v>1</v>
      </c>
      <c r="C3" s="54" t="str">
        <f>'Encarte A'!C3</f>
        <v>Fornecimento de Gasolina (Aditivada e Comum)</v>
      </c>
      <c r="D3" s="60" t="str">
        <f>'Encarte A'!D3</f>
        <v>litros</v>
      </c>
      <c r="E3" s="54">
        <f>'Encarte A'!E3</f>
        <v>16950</v>
      </c>
      <c r="F3" s="61">
        <f>'Encarte A'!F3</f>
        <v>25000</v>
      </c>
      <c r="G3" s="61">
        <f>'Encarte A'!G3</f>
        <v>3000</v>
      </c>
      <c r="H3" s="61">
        <f>'Encarte A'!H3</f>
        <v>3000</v>
      </c>
      <c r="I3" s="61">
        <f>'Encarte A'!I3</f>
        <v>10000</v>
      </c>
      <c r="J3" s="61">
        <f>'Encarte A'!J3</f>
        <v>10000</v>
      </c>
      <c r="K3" s="61">
        <f>'Encarte A'!K3</f>
        <v>10000</v>
      </c>
      <c r="L3" s="61">
        <f>'Encarte A'!L3</f>
        <v>20000</v>
      </c>
      <c r="M3" s="61">
        <f>'Encarte A'!M3</f>
        <v>30000</v>
      </c>
      <c r="N3" s="61">
        <f>'Encarte A'!N3</f>
        <v>20000</v>
      </c>
      <c r="O3" s="61">
        <f>'Encarte A'!O3</f>
        <v>12000</v>
      </c>
      <c r="P3" s="61">
        <f>'Encarte A'!P3</f>
        <v>20000</v>
      </c>
      <c r="Q3" s="62" t="e">
        <f t="shared" si="0"/>
        <v>#REF!</v>
      </c>
      <c r="R3" s="63">
        <f>'Encarte A'!R3</f>
        <v>173000</v>
      </c>
      <c r="S3" s="64">
        <f>'Encarte A'!S3</f>
        <v>3.85</v>
      </c>
      <c r="T3" s="64">
        <f>'Encarte A'!T3</f>
        <v>666050</v>
      </c>
      <c r="U3" s="65"/>
      <c r="V3" s="66">
        <f t="shared" ref="V3:V6" si="1">R3*U3</f>
        <v>0</v>
      </c>
      <c r="W3" s="67">
        <f t="shared" ref="W3:W6" si="2">IFERROR((S3-U3)/S3,0)</f>
        <v>1</v>
      </c>
      <c r="X3" s="68"/>
      <c r="Y3" s="69"/>
      <c r="Z3" s="70" t="str">
        <f t="shared" ref="Z3:Z6" si="3">IF(ISBLANK(Y3),"",Y3+365)</f>
        <v/>
      </c>
      <c r="AA3" s="68"/>
      <c r="AB3" s="68"/>
      <c r="AC3" s="68"/>
      <c r="AD3" s="68"/>
      <c r="AE3" s="68"/>
      <c r="AF3" s="53"/>
    </row>
    <row r="4" spans="1:32" ht="15" customHeight="1" x14ac:dyDescent="0.2">
      <c r="A4" s="54" t="str">
        <f>'Encarte A'!A4</f>
        <v>G1</v>
      </c>
      <c r="B4" s="54">
        <f>'Encarte A'!B4</f>
        <v>2</v>
      </c>
      <c r="C4" s="54" t="str">
        <f>'Encarte A'!C4</f>
        <v>Fornecimento de Etanol (Aditivada e Comum)</v>
      </c>
      <c r="D4" s="60" t="str">
        <f>'Encarte A'!D4</f>
        <v>litros</v>
      </c>
      <c r="E4" s="54">
        <f>'Encarte A'!E4</f>
        <v>47627</v>
      </c>
      <c r="F4" s="61">
        <f>'Encarte A'!F4</f>
        <v>5000</v>
      </c>
      <c r="G4" s="61">
        <f>'Encarte A'!G4</f>
        <v>1000</v>
      </c>
      <c r="H4" s="61">
        <f>'Encarte A'!H4</f>
        <v>1000</v>
      </c>
      <c r="I4" s="61">
        <f>'Encarte A'!I4</f>
        <v>5000</v>
      </c>
      <c r="J4" s="61">
        <f>'Encarte A'!J4</f>
        <v>5000</v>
      </c>
      <c r="K4" s="61">
        <f>'Encarte A'!K4</f>
        <v>2000</v>
      </c>
      <c r="L4" s="61">
        <f>'Encarte A'!L4</f>
        <v>2000</v>
      </c>
      <c r="M4" s="61">
        <f>'Encarte A'!M4</f>
        <v>500</v>
      </c>
      <c r="N4" s="61">
        <f>'Encarte A'!N4</f>
        <v>5000</v>
      </c>
      <c r="O4" s="61">
        <f>'Encarte A'!O4</f>
        <v>1000</v>
      </c>
      <c r="P4" s="61">
        <f>'Encarte A'!P4</f>
        <v>2000</v>
      </c>
      <c r="Q4" s="62" t="e">
        <f t="shared" si="0"/>
        <v>#REF!</v>
      </c>
      <c r="R4" s="61">
        <f>'Encarte A'!R4</f>
        <v>29500</v>
      </c>
      <c r="S4" s="64">
        <f>'Encarte A'!S4</f>
        <v>2.96</v>
      </c>
      <c r="T4" s="64">
        <f>'Encarte A'!T4</f>
        <v>87320</v>
      </c>
      <c r="U4" s="71"/>
      <c r="V4" s="66">
        <f t="shared" si="1"/>
        <v>0</v>
      </c>
      <c r="W4" s="67">
        <f t="shared" si="2"/>
        <v>1</v>
      </c>
      <c r="X4" s="68"/>
      <c r="Y4" s="69"/>
      <c r="Z4" s="70" t="str">
        <f t="shared" si="3"/>
        <v/>
      </c>
      <c r="AA4" s="68"/>
      <c r="AB4" s="68"/>
      <c r="AC4" s="68"/>
      <c r="AD4" s="68"/>
      <c r="AE4" s="68"/>
      <c r="AF4" s="53"/>
    </row>
    <row r="5" spans="1:32" ht="15" customHeight="1" x14ac:dyDescent="0.2">
      <c r="A5" s="54" t="str">
        <f>'Encarte A'!A5</f>
        <v>G1</v>
      </c>
      <c r="B5" s="54">
        <f>'Encarte A'!B5</f>
        <v>3</v>
      </c>
      <c r="C5" s="54" t="str">
        <f>'Encarte A'!C5</f>
        <v>Fornecimento de Diesel comum</v>
      </c>
      <c r="D5" s="60" t="str">
        <f>'Encarte A'!D5</f>
        <v>litros</v>
      </c>
      <c r="E5" s="54">
        <f>'Encarte A'!E5</f>
        <v>16993</v>
      </c>
      <c r="F5" s="61">
        <f>'Encarte A'!F5</f>
        <v>0</v>
      </c>
      <c r="G5" s="61">
        <f>'Encarte A'!G5</f>
        <v>0</v>
      </c>
      <c r="H5" s="61">
        <f>'Encarte A'!H5</f>
        <v>0</v>
      </c>
      <c r="I5" s="61">
        <f>'Encarte A'!I5</f>
        <v>2000</v>
      </c>
      <c r="J5" s="61">
        <f>'Encarte A'!J5</f>
        <v>1000</v>
      </c>
      <c r="K5" s="61">
        <f>'Encarte A'!K5</f>
        <v>2000</v>
      </c>
      <c r="L5" s="61">
        <f>'Encarte A'!L5</f>
        <v>2000</v>
      </c>
      <c r="M5" s="61">
        <f>'Encarte A'!M5</f>
        <v>20000</v>
      </c>
      <c r="N5" s="61">
        <f>'Encarte A'!N5</f>
        <v>55000</v>
      </c>
      <c r="O5" s="61">
        <f>'Encarte A'!O5</f>
        <v>3000</v>
      </c>
      <c r="P5" s="61">
        <f>'Encarte A'!P5</f>
        <v>2000</v>
      </c>
      <c r="Q5" s="62" t="e">
        <f t="shared" si="0"/>
        <v>#REF!</v>
      </c>
      <c r="R5" s="61">
        <f>'Encarte A'!R5</f>
        <v>87000</v>
      </c>
      <c r="S5" s="64">
        <f>'Encarte A'!S5</f>
        <v>3.05</v>
      </c>
      <c r="T5" s="64">
        <f>'Encarte A'!T5</f>
        <v>265350</v>
      </c>
      <c r="U5" s="71"/>
      <c r="V5" s="66">
        <f t="shared" si="1"/>
        <v>0</v>
      </c>
      <c r="W5" s="67">
        <f t="shared" si="2"/>
        <v>1</v>
      </c>
      <c r="X5" s="68"/>
      <c r="Y5" s="68"/>
      <c r="Z5" s="70" t="str">
        <f t="shared" si="3"/>
        <v/>
      </c>
      <c r="AA5" s="68"/>
      <c r="AB5" s="68"/>
      <c r="AC5" s="68"/>
      <c r="AD5" s="68"/>
      <c r="AE5" s="68"/>
      <c r="AF5" s="53"/>
    </row>
    <row r="6" spans="1:32" ht="15" customHeight="1" x14ac:dyDescent="0.2">
      <c r="A6" s="54" t="str">
        <f>'Encarte A'!A6</f>
        <v>G1</v>
      </c>
      <c r="B6" s="54">
        <f>'Encarte A'!B6</f>
        <v>4</v>
      </c>
      <c r="C6" s="54" t="str">
        <f>'Encarte A'!C6</f>
        <v>Fornecimento de Diesel S10</v>
      </c>
      <c r="D6" s="60" t="str">
        <f>'Encarte A'!D6</f>
        <v>litros</v>
      </c>
      <c r="E6" s="54">
        <f>'Encarte A'!E6</f>
        <v>16993</v>
      </c>
      <c r="F6" s="61">
        <f>'Encarte A'!F6</f>
        <v>3000</v>
      </c>
      <c r="G6" s="61">
        <f>'Encarte A'!G6</f>
        <v>0</v>
      </c>
      <c r="H6" s="61">
        <f>'Encarte A'!H6</f>
        <v>0</v>
      </c>
      <c r="I6" s="61">
        <f>'Encarte A'!I6</f>
        <v>2000</v>
      </c>
      <c r="J6" s="61">
        <f>'Encarte A'!J6</f>
        <v>4000</v>
      </c>
      <c r="K6" s="61">
        <f>'Encarte A'!K6</f>
        <v>4000</v>
      </c>
      <c r="L6" s="61">
        <f>'Encarte A'!L6</f>
        <v>0</v>
      </c>
      <c r="M6" s="61">
        <f>'Encarte A'!M6</f>
        <v>3000</v>
      </c>
      <c r="N6" s="61">
        <f>'Encarte A'!N6</f>
        <v>9000</v>
      </c>
      <c r="O6" s="61">
        <f>'Encarte A'!O6</f>
        <v>2500</v>
      </c>
      <c r="P6" s="61">
        <f>'Encarte A'!P6</f>
        <v>8000</v>
      </c>
      <c r="Q6" s="62" t="e">
        <f t="shared" si="0"/>
        <v>#REF!</v>
      </c>
      <c r="R6" s="61">
        <f>'Encarte A'!R6</f>
        <v>43500</v>
      </c>
      <c r="S6" s="64">
        <f>'Encarte A'!S6</f>
        <v>3.13</v>
      </c>
      <c r="T6" s="64">
        <f>'Encarte A'!T6</f>
        <v>136155</v>
      </c>
      <c r="U6" s="71"/>
      <c r="V6" s="66">
        <f t="shared" si="1"/>
        <v>0</v>
      </c>
      <c r="W6" s="67">
        <f t="shared" si="2"/>
        <v>1</v>
      </c>
      <c r="X6" s="68"/>
      <c r="Y6" s="68"/>
      <c r="Z6" s="70" t="str">
        <f t="shared" si="3"/>
        <v/>
      </c>
      <c r="AA6" s="68"/>
      <c r="AB6" s="68"/>
      <c r="AC6" s="68"/>
      <c r="AD6" s="68"/>
      <c r="AE6" s="68"/>
      <c r="AF6" s="53"/>
    </row>
  </sheetData>
  <autoFilter ref="A2:AE6"/>
  <mergeCells count="1">
    <mergeCell ref="F1:P1"/>
  </mergeCells>
  <conditionalFormatting sqref="W1:W6">
    <cfRule type="cellIs" dxfId="0" priority="1" operator="lessThan">
      <formula>0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Encarte A</vt:lpstr>
      <vt:lpstr>Pesquisa de Mercado</vt:lpstr>
      <vt:lpstr>Resultado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Nélio</dc:creator>
  <cp:lastModifiedBy>Nélio</cp:lastModifiedBy>
  <cp:lastPrinted>2016-06-10T19:03:02Z</cp:lastPrinted>
  <dcterms:created xsi:type="dcterms:W3CDTF">2016-05-18T14:37:09Z</dcterms:created>
  <dcterms:modified xsi:type="dcterms:W3CDTF">2016-06-10T19:06:20Z</dcterms:modified>
</cp:coreProperties>
</file>